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I001581\AppData\Local\somacos\0001\"/>
    </mc:Choice>
  </mc:AlternateContent>
  <bookViews>
    <workbookView xWindow="0" yWindow="0" windowWidth="28110" windowHeight="13500"/>
  </bookViews>
  <sheets>
    <sheet name="VÄL 093 2024" sheetId="1" r:id="rId1"/>
  </sheets>
  <definedNames>
    <definedName name="_xlnm.Print_Titles" localSheetId="0">'VÄL 093 2024'!$9:$10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6" i="1" l="1"/>
  <c r="N46" i="1"/>
  <c r="K46" i="1"/>
  <c r="H46" i="1"/>
  <c r="Q45" i="1"/>
  <c r="P45" i="1"/>
  <c r="N45" i="1"/>
  <c r="M45" i="1"/>
  <c r="J45" i="1"/>
  <c r="K45" i="1" s="1"/>
  <c r="G45" i="1"/>
  <c r="H45" i="1" s="1"/>
  <c r="Q44" i="1"/>
  <c r="P44" i="1"/>
  <c r="N44" i="1"/>
  <c r="M44" i="1"/>
  <c r="J44" i="1"/>
  <c r="K44" i="1" s="1"/>
  <c r="G44" i="1"/>
  <c r="H44" i="1" s="1"/>
  <c r="G42" i="1"/>
  <c r="P42" i="1" s="1"/>
  <c r="Q42" i="1" s="1"/>
  <c r="G41" i="1"/>
  <c r="P41" i="1" s="1"/>
  <c r="Q41" i="1" s="1"/>
  <c r="Q40" i="1"/>
  <c r="P40" i="1"/>
  <c r="N40" i="1"/>
  <c r="M40" i="1"/>
  <c r="K40" i="1"/>
  <c r="H40" i="1"/>
  <c r="G39" i="1"/>
  <c r="J39" i="1" s="1"/>
  <c r="P37" i="1"/>
  <c r="Q37" i="1" s="1"/>
  <c r="N37" i="1"/>
  <c r="M37" i="1"/>
  <c r="G37" i="1"/>
  <c r="J37" i="1" s="1"/>
  <c r="K37" i="1" s="1"/>
  <c r="P36" i="1"/>
  <c r="Q36" i="1" s="1"/>
  <c r="N36" i="1"/>
  <c r="M36" i="1"/>
  <c r="K36" i="1"/>
  <c r="J36" i="1"/>
  <c r="H36" i="1"/>
  <c r="P35" i="1"/>
  <c r="Q35" i="1" s="1"/>
  <c r="M35" i="1"/>
  <c r="N35" i="1" s="1"/>
  <c r="J35" i="1"/>
  <c r="K35" i="1" s="1"/>
  <c r="G35" i="1"/>
  <c r="H35" i="1" s="1"/>
  <c r="P33" i="1"/>
  <c r="Q33" i="1" s="1"/>
  <c r="M33" i="1"/>
  <c r="N33" i="1" s="1"/>
  <c r="J33" i="1"/>
  <c r="K33" i="1" s="1"/>
  <c r="G33" i="1"/>
  <c r="H33" i="1" s="1"/>
  <c r="P32" i="1"/>
  <c r="Q32" i="1" s="1"/>
  <c r="M32" i="1"/>
  <c r="N32" i="1" s="1"/>
  <c r="J32" i="1"/>
  <c r="K32" i="1" s="1"/>
  <c r="G32" i="1"/>
  <c r="H32" i="1" s="1"/>
  <c r="P31" i="1"/>
  <c r="Q31" i="1" s="1"/>
  <c r="M31" i="1"/>
  <c r="N31" i="1" s="1"/>
  <c r="K31" i="1"/>
  <c r="H31" i="1"/>
  <c r="G31" i="1"/>
  <c r="P30" i="1"/>
  <c r="Q30" i="1" s="1"/>
  <c r="M30" i="1"/>
  <c r="N30" i="1" s="1"/>
  <c r="K30" i="1"/>
  <c r="J30" i="1"/>
  <c r="H30" i="1"/>
  <c r="G30" i="1"/>
  <c r="P28" i="1"/>
  <c r="Q28" i="1" s="1"/>
  <c r="M28" i="1"/>
  <c r="N28" i="1" s="1"/>
  <c r="K28" i="1"/>
  <c r="J28" i="1"/>
  <c r="H28" i="1"/>
  <c r="G28" i="1"/>
  <c r="P27" i="1"/>
  <c r="Q27" i="1" s="1"/>
  <c r="M27" i="1"/>
  <c r="N27" i="1" s="1"/>
  <c r="K27" i="1"/>
  <c r="J27" i="1"/>
  <c r="H27" i="1"/>
  <c r="G27" i="1"/>
  <c r="P26" i="1"/>
  <c r="Q26" i="1" s="1"/>
  <c r="K26" i="1"/>
  <c r="J26" i="1"/>
  <c r="M26" i="1" s="1"/>
  <c r="H26" i="1"/>
  <c r="G26" i="1"/>
  <c r="P25" i="1"/>
  <c r="Q25" i="1" s="1"/>
  <c r="K25" i="1"/>
  <c r="J25" i="1"/>
  <c r="H25" i="1"/>
  <c r="P23" i="1"/>
  <c r="Q23" i="1" s="1"/>
  <c r="M23" i="1"/>
  <c r="N23" i="1" s="1"/>
  <c r="J23" i="1"/>
  <c r="K23" i="1" s="1"/>
  <c r="H23" i="1"/>
  <c r="Q22" i="1"/>
  <c r="P22" i="1"/>
  <c r="M22" i="1"/>
  <c r="N22" i="1" s="1"/>
  <c r="J22" i="1"/>
  <c r="K22" i="1" s="1"/>
  <c r="H22" i="1"/>
  <c r="G20" i="1"/>
  <c r="P20" i="1" s="1"/>
  <c r="Q20" i="1" s="1"/>
  <c r="P19" i="1"/>
  <c r="Q19" i="1" s="1"/>
  <c r="J19" i="1"/>
  <c r="M19" i="1" s="1"/>
  <c r="H19" i="1"/>
  <c r="Q18" i="1"/>
  <c r="P18" i="1"/>
  <c r="H18" i="1"/>
  <c r="Q15" i="1"/>
  <c r="N15" i="1"/>
  <c r="K15" i="1"/>
  <c r="H15" i="1"/>
  <c r="G15" i="1"/>
  <c r="P14" i="1"/>
  <c r="Q14" i="1" s="1"/>
  <c r="M14" i="1"/>
  <c r="N14" i="1" s="1"/>
  <c r="K14" i="1"/>
  <c r="J14" i="1"/>
  <c r="H14" i="1"/>
  <c r="G14" i="1"/>
  <c r="P13" i="1"/>
  <c r="Q13" i="1" s="1"/>
  <c r="K13" i="1"/>
  <c r="J13" i="1"/>
  <c r="M13" i="1" s="1"/>
  <c r="N13" i="1" s="1"/>
  <c r="H13" i="1"/>
  <c r="G13" i="1"/>
  <c r="K12" i="1"/>
  <c r="J12" i="1"/>
  <c r="M12" i="1" s="1"/>
  <c r="H12" i="1"/>
  <c r="Q11" i="1"/>
  <c r="N11" i="1"/>
  <c r="K11" i="1"/>
  <c r="H11" i="1"/>
  <c r="N19" i="1" l="1"/>
  <c r="M18" i="1"/>
  <c r="N18" i="1" s="1"/>
  <c r="P12" i="1"/>
  <c r="Q12" i="1" s="1"/>
  <c r="N12" i="1"/>
  <c r="M39" i="1"/>
  <c r="K39" i="1"/>
  <c r="N26" i="1"/>
  <c r="M25" i="1"/>
  <c r="N25" i="1" s="1"/>
  <c r="H20" i="1"/>
  <c r="H47" i="1" s="1"/>
  <c r="J20" i="1"/>
  <c r="K20" i="1" s="1"/>
  <c r="K47" i="1" s="1"/>
  <c r="H41" i="1"/>
  <c r="H42" i="1"/>
  <c r="J18" i="1"/>
  <c r="K18" i="1" s="1"/>
  <c r="K19" i="1"/>
  <c r="J41" i="1"/>
  <c r="K41" i="1" s="1"/>
  <c r="J42" i="1"/>
  <c r="K42" i="1" s="1"/>
  <c r="M20" i="1"/>
  <c r="N20" i="1" s="1"/>
  <c r="H37" i="1"/>
  <c r="H39" i="1"/>
  <c r="M41" i="1"/>
  <c r="N41" i="1" s="1"/>
  <c r="M42" i="1"/>
  <c r="N42" i="1" s="1"/>
  <c r="P39" i="1" l="1"/>
  <c r="Q39" i="1" s="1"/>
  <c r="Q47" i="1" s="1"/>
  <c r="N39" i="1"/>
  <c r="N47" i="1" s="1"/>
</calcChain>
</file>

<file path=xl/sharedStrings.xml><?xml version="1.0" encoding="utf-8"?>
<sst xmlns="http://schemas.openxmlformats.org/spreadsheetml/2006/main" count="186" uniqueCount="48">
  <si>
    <t>093, 06.10.2023, 3062</t>
  </si>
  <si>
    <t>Anlage 1</t>
  </si>
  <si>
    <t>Amt, Telefon, Datum</t>
  </si>
  <si>
    <t>An das Amt für Finanzen (200.2)</t>
  </si>
  <si>
    <t>Veränderungsliste für die Haushaltsplanaufstellung 2024 - 2027</t>
  </si>
  <si>
    <t>(Ergebnis- und/oder Finanzplanung)</t>
  </si>
  <si>
    <t>Dez.</t>
  </si>
  <si>
    <t>Amt</t>
  </si>
  <si>
    <t>Beschreibung</t>
  </si>
  <si>
    <t>NKF-Sachkonto</t>
  </si>
  <si>
    <t>Kostenstelle / PSP-Element</t>
  </si>
  <si>
    <t>Begründung</t>
  </si>
  <si>
    <t>Ansatz
alt</t>
  </si>
  <si>
    <t>Ansatz
neu</t>
  </si>
  <si>
    <t>Saldo</t>
  </si>
  <si>
    <t>Abfallbeseitigung Restmüll</t>
  </si>
  <si>
    <t>3</t>
  </si>
  <si>
    <t>093</t>
  </si>
  <si>
    <t>Benutzungsgeb. u. ä.</t>
  </si>
  <si>
    <t>43210000</t>
  </si>
  <si>
    <t>11.11.01.01.0001</t>
  </si>
  <si>
    <t>Ertr. SoPo Geb.ausgl.</t>
  </si>
  <si>
    <t>43810000</t>
  </si>
  <si>
    <t>Erst. an Sonderverm.</t>
  </si>
  <si>
    <t>52350060</t>
  </si>
  <si>
    <t>Zuschuss an Sondervermögen</t>
  </si>
  <si>
    <t>53150060</t>
  </si>
  <si>
    <t>sonst. ordentl. Aufw.</t>
  </si>
  <si>
    <t>Abfallbeseitigung Biomüll</t>
  </si>
  <si>
    <t>11.11.01.01.0002</t>
  </si>
  <si>
    <t>Abfallbeseitigung Papiermüll</t>
  </si>
  <si>
    <t>11.11.01.01.0003</t>
  </si>
  <si>
    <t>Abfallbeseitigung Muldenabfuhr</t>
  </si>
  <si>
    <t>11.11.01.01.0004</t>
  </si>
  <si>
    <t>Stadtentwässerung Schmutzwasser</t>
  </si>
  <si>
    <t>11.11.05.01.0001</t>
  </si>
  <si>
    <t>Erst. an verb. Untern.</t>
  </si>
  <si>
    <t>52350000</t>
  </si>
  <si>
    <t>Stadtentwässerung Regenwasser</t>
  </si>
  <si>
    <t>11.11.05.01.0002</t>
  </si>
  <si>
    <t>Erst. a. Sonderverm.</t>
  </si>
  <si>
    <t>Straßenreinigung</t>
  </si>
  <si>
    <t>11.12.05.01</t>
  </si>
  <si>
    <t>Zusch. an Sonderverm.</t>
  </si>
  <si>
    <t>Erhöhung nicht umlagefägiger Aufwand und Reinigung Fußgängerzone</t>
  </si>
  <si>
    <t>Friedhöfe</t>
  </si>
  <si>
    <t>11.13.05.01</t>
  </si>
  <si>
    <t xml:space="preserve">Öffentl. Grün Friedhöfe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</si>
</sst>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0"/>
      <name val="Arial"/>
      <family val="2"/>
    </font>
    <font>
      <sz val="14"/>
      <name val="Arial"/>
      <family val="2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50"/>
      </patternFill>
    </fill>
    <fill>
      <patternFill patternType="solid">
        <fgColor indexed="42"/>
        <bgColor indexed="42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1" xfId="0" applyFont="1" applyBorder="1"/>
    <xf numFmtId="0" fontId="2" fillId="0" borderId="0" xfId="0" applyFont="1"/>
    <xf numFmtId="0" fontId="3" fillId="2" borderId="0" xfId="0" applyFont="1" applyFill="1" applyAlignment="1">
      <alignment horizontal="right"/>
    </xf>
    <xf numFmtId="0" fontId="4" fillId="0" borderId="0" xfId="0" applyFont="1"/>
    <xf numFmtId="0" fontId="5" fillId="0" borderId="0" xfId="0" applyFont="1"/>
    <xf numFmtId="0" fontId="1" fillId="0" borderId="0" xfId="0" applyFont="1"/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49" fontId="1" fillId="0" borderId="20" xfId="0" applyNumberFormat="1" applyFont="1" applyFill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 wrapText="1"/>
    </xf>
    <xf numFmtId="3" fontId="9" fillId="3" borderId="22" xfId="0" applyNumberFormat="1" applyFont="1" applyFill="1" applyBorder="1" applyAlignment="1">
      <alignment horizontal="right" vertical="center" wrapText="1"/>
    </xf>
    <xf numFmtId="3" fontId="9" fillId="3" borderId="18" xfId="0" applyNumberFormat="1" applyFont="1" applyFill="1" applyBorder="1" applyAlignment="1">
      <alignment horizontal="right" vertical="center" wrapText="1"/>
    </xf>
    <xf numFmtId="3" fontId="9" fillId="3" borderId="21" xfId="0" applyNumberFormat="1" applyFont="1" applyFill="1" applyBorder="1" applyAlignment="1">
      <alignment horizontal="right" vertical="center" wrapText="1"/>
    </xf>
    <xf numFmtId="3" fontId="9" fillId="4" borderId="22" xfId="0" applyNumberFormat="1" applyFont="1" applyFill="1" applyBorder="1" applyAlignment="1">
      <alignment horizontal="right" vertical="center" wrapText="1"/>
    </xf>
    <xf numFmtId="3" fontId="9" fillId="4" borderId="18" xfId="0" applyNumberFormat="1" applyFont="1" applyFill="1" applyBorder="1" applyAlignment="1">
      <alignment horizontal="right" vertical="center" wrapText="1"/>
    </xf>
    <xf numFmtId="3" fontId="9" fillId="4" borderId="21" xfId="0" applyNumberFormat="1" applyFont="1" applyFill="1" applyBorder="1" applyAlignment="1">
      <alignment horizontal="right" vertical="center" wrapText="1"/>
    </xf>
    <xf numFmtId="3" fontId="9" fillId="7" borderId="22" xfId="0" applyNumberFormat="1" applyFont="1" applyFill="1" applyBorder="1" applyAlignment="1">
      <alignment horizontal="right" vertical="center" wrapText="1"/>
    </xf>
    <xf numFmtId="3" fontId="9" fillId="7" borderId="18" xfId="0" applyNumberFormat="1" applyFont="1" applyFill="1" applyBorder="1" applyAlignment="1">
      <alignment horizontal="right" vertical="center" wrapText="1"/>
    </xf>
    <xf numFmtId="3" fontId="9" fillId="5" borderId="21" xfId="0" applyNumberFormat="1" applyFont="1" applyFill="1" applyBorder="1" applyAlignment="1">
      <alignment horizontal="right" vertical="center" wrapText="1"/>
    </xf>
    <xf numFmtId="3" fontId="9" fillId="6" borderId="22" xfId="0" applyNumberFormat="1" applyFont="1" applyFill="1" applyBorder="1" applyAlignment="1">
      <alignment horizontal="right" vertical="center" wrapText="1"/>
    </xf>
    <xf numFmtId="3" fontId="9" fillId="6" borderId="18" xfId="0" applyNumberFormat="1" applyFont="1" applyFill="1" applyBorder="1" applyAlignment="1">
      <alignment horizontal="right" vertical="center" wrapText="1"/>
    </xf>
    <xf numFmtId="3" fontId="9" fillId="6" borderId="20" xfId="0" applyNumberFormat="1" applyFont="1" applyFill="1" applyBorder="1" applyAlignment="1">
      <alignment horizontal="right" vertical="center" wrapText="1"/>
    </xf>
    <xf numFmtId="0" fontId="8" fillId="0" borderId="23" xfId="0" applyFont="1" applyBorder="1" applyAlignment="1">
      <alignment horizontal="left" wrapText="1"/>
    </xf>
    <xf numFmtId="49" fontId="8" fillId="0" borderId="24" xfId="0" applyNumberFormat="1" applyFont="1" applyBorder="1" applyAlignment="1">
      <alignment horizontal="center" vertical="center" wrapText="1"/>
    </xf>
    <xf numFmtId="49" fontId="8" fillId="0" borderId="25" xfId="0" applyNumberFormat="1" applyFont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 wrapText="1"/>
    </xf>
    <xf numFmtId="3" fontId="9" fillId="3" borderId="28" xfId="0" applyNumberFormat="1" applyFont="1" applyFill="1" applyBorder="1" applyAlignment="1">
      <alignment horizontal="right" vertical="center" wrapText="1"/>
    </xf>
    <xf numFmtId="3" fontId="9" fillId="3" borderId="25" xfId="0" applyNumberFormat="1" applyFont="1" applyFill="1" applyBorder="1" applyAlignment="1">
      <alignment horizontal="right" vertical="center" wrapText="1"/>
    </xf>
    <xf numFmtId="3" fontId="9" fillId="3" borderId="27" xfId="0" applyNumberFormat="1" applyFont="1" applyFill="1" applyBorder="1" applyAlignment="1">
      <alignment horizontal="right" vertical="center" wrapText="1"/>
    </xf>
    <xf numFmtId="3" fontId="9" fillId="4" borderId="28" xfId="0" applyNumberFormat="1" applyFont="1" applyFill="1" applyBorder="1" applyAlignment="1">
      <alignment horizontal="right" vertical="center" wrapText="1"/>
    </xf>
    <xf numFmtId="3" fontId="9" fillId="4" borderId="25" xfId="0" applyNumberFormat="1" applyFont="1" applyFill="1" applyBorder="1" applyAlignment="1">
      <alignment horizontal="right" vertical="center" wrapText="1"/>
    </xf>
    <xf numFmtId="3" fontId="9" fillId="4" borderId="27" xfId="0" applyNumberFormat="1" applyFont="1" applyFill="1" applyBorder="1" applyAlignment="1">
      <alignment horizontal="right" vertical="center" wrapText="1"/>
    </xf>
    <xf numFmtId="3" fontId="9" fillId="8" borderId="28" xfId="0" applyNumberFormat="1" applyFont="1" applyFill="1" applyBorder="1" applyAlignment="1">
      <alignment horizontal="right" vertical="center" wrapText="1"/>
    </xf>
    <xf numFmtId="3" fontId="9" fillId="8" borderId="25" xfId="0" applyNumberFormat="1" applyFont="1" applyFill="1" applyBorder="1" applyAlignment="1">
      <alignment horizontal="right" vertical="center" wrapText="1"/>
    </xf>
    <xf numFmtId="3" fontId="9" fillId="5" borderId="27" xfId="0" applyNumberFormat="1" applyFont="1" applyFill="1" applyBorder="1" applyAlignment="1">
      <alignment horizontal="right" vertical="center" wrapText="1"/>
    </xf>
    <xf numFmtId="3" fontId="9" fillId="6" borderId="28" xfId="0" applyNumberFormat="1" applyFont="1" applyFill="1" applyBorder="1" applyAlignment="1">
      <alignment horizontal="right" vertical="center" wrapText="1"/>
    </xf>
    <xf numFmtId="3" fontId="9" fillId="6" borderId="25" xfId="0" applyNumberFormat="1" applyFont="1" applyFill="1" applyBorder="1" applyAlignment="1">
      <alignment horizontal="right" vertical="center" wrapText="1"/>
    </xf>
    <xf numFmtId="3" fontId="9" fillId="6" borderId="26" xfId="0" applyNumberFormat="1" applyFont="1" applyFill="1" applyBorder="1" applyAlignment="1">
      <alignment horizontal="right" vertical="center" wrapText="1"/>
    </xf>
    <xf numFmtId="0" fontId="8" fillId="0" borderId="29" xfId="0" applyFont="1" applyBorder="1" applyAlignment="1">
      <alignment horizontal="left" wrapText="1"/>
    </xf>
    <xf numFmtId="49" fontId="1" fillId="0" borderId="25" xfId="0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49" fontId="6" fillId="0" borderId="25" xfId="0" applyNumberFormat="1" applyFont="1" applyFill="1" applyBorder="1" applyAlignment="1">
      <alignment vertical="center" wrapText="1"/>
    </xf>
    <xf numFmtId="3" fontId="9" fillId="3" borderId="28" xfId="0" applyNumberFormat="1" applyFont="1" applyFill="1" applyBorder="1" applyAlignment="1">
      <alignment horizontal="right" vertical="center"/>
    </xf>
    <xf numFmtId="3" fontId="9" fillId="4" borderId="28" xfId="0" applyNumberFormat="1" applyFont="1" applyFill="1" applyBorder="1" applyAlignment="1">
      <alignment horizontal="right" vertical="center"/>
    </xf>
    <xf numFmtId="3" fontId="9" fillId="5" borderId="28" xfId="0" applyNumberFormat="1" applyFont="1" applyFill="1" applyBorder="1" applyAlignment="1">
      <alignment horizontal="right" vertical="center"/>
    </xf>
    <xf numFmtId="3" fontId="9" fillId="6" borderId="28" xfId="0" applyNumberFormat="1" applyFont="1" applyFill="1" applyBorder="1" applyAlignment="1">
      <alignment horizontal="right" vertical="center"/>
    </xf>
    <xf numFmtId="49" fontId="8" fillId="0" borderId="29" xfId="0" applyNumberFormat="1" applyFont="1" applyBorder="1" applyAlignment="1">
      <alignment wrapText="1"/>
    </xf>
    <xf numFmtId="3" fontId="9" fillId="4" borderId="25" xfId="0" applyNumberFormat="1" applyFont="1" applyFill="1" applyBorder="1" applyAlignment="1">
      <alignment horizontal="right" vertical="center"/>
    </xf>
    <xf numFmtId="49" fontId="7" fillId="0" borderId="29" xfId="0" applyNumberFormat="1" applyFont="1" applyFill="1" applyBorder="1" applyAlignment="1">
      <alignment wrapText="1"/>
    </xf>
    <xf numFmtId="0" fontId="7" fillId="0" borderId="0" xfId="0" applyFont="1" applyFill="1"/>
    <xf numFmtId="0" fontId="0" fillId="0" borderId="29" xfId="0" applyBorder="1"/>
    <xf numFmtId="0" fontId="6" fillId="0" borderId="25" xfId="0" applyFont="1" applyFill="1" applyBorder="1" applyAlignment="1">
      <alignment vertical="center" wrapText="1"/>
    </xf>
    <xf numFmtId="49" fontId="6" fillId="0" borderId="25" xfId="0" applyNumberFormat="1" applyFont="1" applyFill="1" applyBorder="1" applyAlignment="1">
      <alignment wrapText="1"/>
    </xf>
    <xf numFmtId="49" fontId="1" fillId="0" borderId="27" xfId="0" applyNumberFormat="1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0" fillId="0" borderId="23" xfId="0" applyBorder="1"/>
    <xf numFmtId="49" fontId="8" fillId="0" borderId="15" xfId="0" applyNumberFormat="1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 wrapText="1"/>
    </xf>
    <xf numFmtId="3" fontId="9" fillId="3" borderId="12" xfId="0" applyNumberFormat="1" applyFont="1" applyFill="1" applyBorder="1" applyAlignment="1">
      <alignment horizontal="right" vertical="center"/>
    </xf>
    <xf numFmtId="3" fontId="9" fillId="3" borderId="13" xfId="0" applyNumberFormat="1" applyFont="1" applyFill="1" applyBorder="1" applyAlignment="1">
      <alignment horizontal="right" vertical="center" wrapText="1"/>
    </xf>
    <xf numFmtId="3" fontId="9" fillId="3" borderId="14" xfId="0" applyNumberFormat="1" applyFont="1" applyFill="1" applyBorder="1" applyAlignment="1">
      <alignment horizontal="right" vertical="center" wrapText="1"/>
    </xf>
    <xf numFmtId="3" fontId="9" fillId="4" borderId="13" xfId="0" applyNumberFormat="1" applyFont="1" applyFill="1" applyBorder="1" applyAlignment="1">
      <alignment horizontal="right" vertical="center"/>
    </xf>
    <xf numFmtId="3" fontId="9" fillId="4" borderId="13" xfId="0" applyNumberFormat="1" applyFont="1" applyFill="1" applyBorder="1" applyAlignment="1">
      <alignment horizontal="right" vertical="center" wrapText="1"/>
    </xf>
    <xf numFmtId="3" fontId="9" fillId="4" borderId="14" xfId="0" applyNumberFormat="1" applyFont="1" applyFill="1" applyBorder="1" applyAlignment="1">
      <alignment horizontal="right" vertical="center" wrapText="1"/>
    </xf>
    <xf numFmtId="3" fontId="9" fillId="5" borderId="12" xfId="0" applyNumberFormat="1" applyFont="1" applyFill="1" applyBorder="1" applyAlignment="1">
      <alignment horizontal="right" vertical="center"/>
    </xf>
    <xf numFmtId="3" fontId="9" fillId="8" borderId="13" xfId="0" applyNumberFormat="1" applyFont="1" applyFill="1" applyBorder="1" applyAlignment="1">
      <alignment horizontal="right" vertical="center" wrapText="1"/>
    </xf>
    <xf numFmtId="3" fontId="9" fillId="5" borderId="14" xfId="0" applyNumberFormat="1" applyFont="1" applyFill="1" applyBorder="1" applyAlignment="1">
      <alignment horizontal="right" vertical="center" wrapText="1"/>
    </xf>
    <xf numFmtId="3" fontId="9" fillId="6" borderId="12" xfId="0" applyNumberFormat="1" applyFont="1" applyFill="1" applyBorder="1" applyAlignment="1">
      <alignment horizontal="right" vertical="center"/>
    </xf>
    <xf numFmtId="3" fontId="9" fillId="6" borderId="13" xfId="0" applyNumberFormat="1" applyFont="1" applyFill="1" applyBorder="1" applyAlignment="1">
      <alignment horizontal="right" vertical="center" wrapText="1"/>
    </xf>
    <xf numFmtId="3" fontId="9" fillId="6" borderId="30" xfId="0" applyNumberFormat="1" applyFont="1" applyFill="1" applyBorder="1" applyAlignment="1">
      <alignment horizontal="right" vertical="center" wrapText="1"/>
    </xf>
    <xf numFmtId="0" fontId="6" fillId="0" borderId="3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Fill="1"/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left" vertical="center" wrapText="1"/>
    </xf>
    <xf numFmtId="49" fontId="8" fillId="0" borderId="25" xfId="0" applyNumberFormat="1" applyFont="1" applyFill="1" applyBorder="1" applyAlignment="1">
      <alignment wrapText="1"/>
    </xf>
    <xf numFmtId="49" fontId="8" fillId="0" borderId="25" xfId="0" applyNumberFormat="1" applyFont="1" applyFill="1" applyBorder="1" applyAlignment="1">
      <alignment vertical="center" wrapText="1"/>
    </xf>
    <xf numFmtId="49" fontId="8" fillId="0" borderId="13" xfId="0" applyNumberFormat="1" applyFont="1" applyFill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47"/>
  <sheetViews>
    <sheetView tabSelected="1" topLeftCell="A35" zoomScaleNormal="100" workbookViewId="0">
      <selection activeCell="F2" sqref="F2"/>
    </sheetView>
  </sheetViews>
  <sheetFormatPr baseColWidth="10" defaultRowHeight="12.75" x14ac:dyDescent="0.2"/>
  <cols>
    <col min="1" max="1" width="4.28515625" customWidth="1"/>
    <col min="2" max="2" width="6.7109375" customWidth="1"/>
    <col min="3" max="3" width="16.42578125" style="112" customWidth="1"/>
    <col min="5" max="5" width="16" customWidth="1"/>
    <col min="6" max="7" width="13.42578125" bestFit="1" customWidth="1"/>
    <col min="8" max="8" width="12.42578125" customWidth="1"/>
    <col min="9" max="10" width="13.42578125" bestFit="1" customWidth="1"/>
    <col min="11" max="11" width="12.140625" bestFit="1" customWidth="1"/>
    <col min="12" max="13" width="13.42578125" bestFit="1" customWidth="1"/>
    <col min="14" max="14" width="12.140625" bestFit="1" customWidth="1"/>
    <col min="15" max="17" width="13.42578125" bestFit="1" customWidth="1"/>
    <col min="18" max="18" width="27.28515625" customWidth="1"/>
  </cols>
  <sheetData>
    <row r="2" spans="1:18" ht="18" x14ac:dyDescent="0.25">
      <c r="B2" s="1" t="s">
        <v>0</v>
      </c>
      <c r="C2" s="111"/>
      <c r="G2" s="2"/>
      <c r="H2" s="2"/>
      <c r="I2" s="2"/>
      <c r="J2" s="2"/>
      <c r="R2" s="3" t="s">
        <v>1</v>
      </c>
    </row>
    <row r="3" spans="1:18" x14ac:dyDescent="0.2">
      <c r="B3" t="s">
        <v>2</v>
      </c>
    </row>
    <row r="5" spans="1:18" ht="18" x14ac:dyDescent="0.25">
      <c r="B5" s="4" t="s">
        <v>3</v>
      </c>
      <c r="G5" s="5"/>
    </row>
    <row r="6" spans="1:18" ht="18" x14ac:dyDescent="0.25">
      <c r="A6" s="6"/>
      <c r="B6" s="94" t="s">
        <v>4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</row>
    <row r="7" spans="1:18" ht="12.75" customHeight="1" x14ac:dyDescent="0.2">
      <c r="B7" s="95" t="s">
        <v>5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</row>
    <row r="8" spans="1:18" ht="13.5" thickBot="1" x14ac:dyDescent="0.25"/>
    <row r="9" spans="1:18" ht="12.75" customHeight="1" x14ac:dyDescent="0.2">
      <c r="A9" s="97" t="s">
        <v>6</v>
      </c>
      <c r="B9" s="99" t="s">
        <v>7</v>
      </c>
      <c r="C9" s="113" t="s">
        <v>8</v>
      </c>
      <c r="D9" s="99" t="s">
        <v>9</v>
      </c>
      <c r="E9" s="101" t="s">
        <v>10</v>
      </c>
      <c r="F9" s="103">
        <v>2024</v>
      </c>
      <c r="G9" s="103"/>
      <c r="H9" s="104"/>
      <c r="I9" s="105">
        <v>2025</v>
      </c>
      <c r="J9" s="106"/>
      <c r="K9" s="107"/>
      <c r="L9" s="108">
        <v>2026</v>
      </c>
      <c r="M9" s="109"/>
      <c r="N9" s="110"/>
      <c r="O9" s="89">
        <v>2027</v>
      </c>
      <c r="P9" s="90"/>
      <c r="Q9" s="91"/>
      <c r="R9" s="92" t="s">
        <v>11</v>
      </c>
    </row>
    <row r="10" spans="1:18" ht="23.25" thickBot="1" x14ac:dyDescent="0.25">
      <c r="A10" s="98"/>
      <c r="B10" s="100"/>
      <c r="C10" s="114"/>
      <c r="D10" s="100"/>
      <c r="E10" s="102"/>
      <c r="F10" s="7" t="s">
        <v>12</v>
      </c>
      <c r="G10" s="8" t="s">
        <v>13</v>
      </c>
      <c r="H10" s="9" t="s">
        <v>14</v>
      </c>
      <c r="I10" s="10" t="s">
        <v>12</v>
      </c>
      <c r="J10" s="11" t="s">
        <v>13</v>
      </c>
      <c r="K10" s="12" t="s">
        <v>14</v>
      </c>
      <c r="L10" s="13" t="s">
        <v>12</v>
      </c>
      <c r="M10" s="14" t="s">
        <v>13</v>
      </c>
      <c r="N10" s="15" t="s">
        <v>14</v>
      </c>
      <c r="O10" s="16" t="s">
        <v>12</v>
      </c>
      <c r="P10" s="17" t="s">
        <v>13</v>
      </c>
      <c r="Q10" s="18" t="s">
        <v>14</v>
      </c>
      <c r="R10" s="93"/>
    </row>
    <row r="11" spans="1:18" ht="22.5" x14ac:dyDescent="0.2">
      <c r="A11" s="19"/>
      <c r="B11" s="20"/>
      <c r="C11" s="115" t="s">
        <v>15</v>
      </c>
      <c r="D11" s="21"/>
      <c r="E11" s="22"/>
      <c r="F11" s="23"/>
      <c r="G11" s="24"/>
      <c r="H11" s="25">
        <f t="shared" ref="H11:H46" si="0">G11-F11</f>
        <v>0</v>
      </c>
      <c r="I11" s="26"/>
      <c r="J11" s="27"/>
      <c r="K11" s="28">
        <f t="shared" ref="K11:K46" si="1">J11-I11</f>
        <v>0</v>
      </c>
      <c r="L11" s="29"/>
      <c r="M11" s="30"/>
      <c r="N11" s="31">
        <f t="shared" ref="N11:N46" si="2">M11-L11</f>
        <v>0</v>
      </c>
      <c r="O11" s="32"/>
      <c r="P11" s="33"/>
      <c r="Q11" s="34">
        <f>O11</f>
        <v>0</v>
      </c>
      <c r="R11" s="35"/>
    </row>
    <row r="12" spans="1:18" ht="20.100000000000001" customHeight="1" x14ac:dyDescent="0.2">
      <c r="A12" s="36" t="s">
        <v>16</v>
      </c>
      <c r="B12" s="37" t="s">
        <v>17</v>
      </c>
      <c r="C12" s="116" t="s">
        <v>18</v>
      </c>
      <c r="D12" s="38" t="s">
        <v>19</v>
      </c>
      <c r="E12" s="39" t="s">
        <v>20</v>
      </c>
      <c r="F12" s="40">
        <v>-20064531.150000002</v>
      </c>
      <c r="G12" s="41">
        <v>-20711202</v>
      </c>
      <c r="H12" s="42">
        <f t="shared" si="0"/>
        <v>-646670.84999999776</v>
      </c>
      <c r="I12" s="43">
        <v>-20064531.150000002</v>
      </c>
      <c r="J12" s="44">
        <f>G12+G13-J13</f>
        <v>-23918537</v>
      </c>
      <c r="K12" s="45">
        <f t="shared" si="1"/>
        <v>-3854005.8499999978</v>
      </c>
      <c r="L12" s="46">
        <v>-21556425.150000002</v>
      </c>
      <c r="M12" s="47">
        <f>J12+J13-M13</f>
        <v>-23918537</v>
      </c>
      <c r="N12" s="48">
        <f t="shared" si="2"/>
        <v>-2362111.8499999978</v>
      </c>
      <c r="O12" s="49">
        <v>-21556425.150000002</v>
      </c>
      <c r="P12" s="50">
        <f>M12+M13-P13</f>
        <v>-25220819</v>
      </c>
      <c r="Q12" s="51">
        <f t="shared" ref="Q12:Q46" si="3">P12-O12</f>
        <v>-3664393.8499999978</v>
      </c>
      <c r="R12" s="52"/>
    </row>
    <row r="13" spans="1:18" ht="20.100000000000001" customHeight="1" x14ac:dyDescent="0.2">
      <c r="A13" s="36" t="s">
        <v>16</v>
      </c>
      <c r="B13" s="37" t="s">
        <v>17</v>
      </c>
      <c r="C13" s="116" t="s">
        <v>21</v>
      </c>
      <c r="D13" s="53" t="s">
        <v>22</v>
      </c>
      <c r="E13" s="39" t="s">
        <v>20</v>
      </c>
      <c r="F13" s="40">
        <v>-1491894</v>
      </c>
      <c r="G13" s="41">
        <f>-2870341-1639276</f>
        <v>-4509617</v>
      </c>
      <c r="H13" s="42">
        <f t="shared" si="0"/>
        <v>-3017723</v>
      </c>
      <c r="I13" s="43">
        <v>-1491894</v>
      </c>
      <c r="J13" s="44">
        <f>-2604564/2</f>
        <v>-1302282</v>
      </c>
      <c r="K13" s="45">
        <f t="shared" si="1"/>
        <v>189612</v>
      </c>
      <c r="L13" s="46">
        <v>0</v>
      </c>
      <c r="M13" s="47">
        <f>J13</f>
        <v>-1302282</v>
      </c>
      <c r="N13" s="48">
        <f t="shared" si="2"/>
        <v>-1302282</v>
      </c>
      <c r="O13" s="49">
        <v>0</v>
      </c>
      <c r="P13" s="50">
        <f t="shared" ref="P13:P45" si="4">O13</f>
        <v>0</v>
      </c>
      <c r="Q13" s="51">
        <f t="shared" si="3"/>
        <v>0</v>
      </c>
      <c r="R13" s="52"/>
    </row>
    <row r="14" spans="1:18" ht="20.100000000000001" customHeight="1" x14ac:dyDescent="0.2">
      <c r="A14" s="36" t="s">
        <v>16</v>
      </c>
      <c r="B14" s="37" t="s">
        <v>17</v>
      </c>
      <c r="C14" s="116" t="s">
        <v>23</v>
      </c>
      <c r="D14" s="53" t="s">
        <v>24</v>
      </c>
      <c r="E14" s="39" t="s">
        <v>20</v>
      </c>
      <c r="F14" s="40">
        <v>20104415.260000002</v>
      </c>
      <c r="G14" s="41">
        <f>24738579.77-1460163.94+449000-240294.07+273533</f>
        <v>23760654.759999998</v>
      </c>
      <c r="H14" s="42">
        <f>G14-F14</f>
        <v>3656239.4999999963</v>
      </c>
      <c r="I14" s="43">
        <v>20104415.260000002</v>
      </c>
      <c r="J14" s="44">
        <f>G14</f>
        <v>23760654.759999998</v>
      </c>
      <c r="K14" s="45">
        <f t="shared" si="1"/>
        <v>3656239.4999999963</v>
      </c>
      <c r="L14" s="46">
        <v>20104415.260000002</v>
      </c>
      <c r="M14" s="47">
        <f>G14</f>
        <v>23760654.759999998</v>
      </c>
      <c r="N14" s="48">
        <f t="shared" si="2"/>
        <v>3656239.4999999963</v>
      </c>
      <c r="O14" s="49">
        <v>20104415.260000002</v>
      </c>
      <c r="P14" s="50">
        <f>G14</f>
        <v>23760654.759999998</v>
      </c>
      <c r="Q14" s="51">
        <f>P14-O14</f>
        <v>3656239.4999999963</v>
      </c>
      <c r="R14" s="52"/>
    </row>
    <row r="15" spans="1:18" ht="22.5" x14ac:dyDescent="0.2">
      <c r="A15" s="36" t="s">
        <v>16</v>
      </c>
      <c r="B15" s="37" t="s">
        <v>17</v>
      </c>
      <c r="C15" s="116" t="s">
        <v>25</v>
      </c>
      <c r="D15" s="53" t="s">
        <v>26</v>
      </c>
      <c r="E15" s="39" t="s">
        <v>20</v>
      </c>
      <c r="F15" s="40">
        <v>541388</v>
      </c>
      <c r="G15" s="41">
        <f>F15</f>
        <v>541388</v>
      </c>
      <c r="H15" s="42">
        <f>G15-F15</f>
        <v>0</v>
      </c>
      <c r="I15" s="43">
        <v>541388</v>
      </c>
      <c r="J15" s="44">
        <v>541388</v>
      </c>
      <c r="K15" s="45">
        <f t="shared" si="1"/>
        <v>0</v>
      </c>
      <c r="L15" s="46">
        <v>541388</v>
      </c>
      <c r="M15" s="47">
        <v>541388</v>
      </c>
      <c r="N15" s="48">
        <f t="shared" si="2"/>
        <v>0</v>
      </c>
      <c r="O15" s="49">
        <v>541388</v>
      </c>
      <c r="P15" s="50">
        <v>541388</v>
      </c>
      <c r="Q15" s="51">
        <f>P15-O15</f>
        <v>0</v>
      </c>
      <c r="R15" s="54"/>
    </row>
    <row r="16" spans="1:18" ht="20.100000000000001" customHeight="1" x14ac:dyDescent="0.2">
      <c r="A16" s="36" t="s">
        <v>16</v>
      </c>
      <c r="B16" s="37" t="s">
        <v>17</v>
      </c>
      <c r="C16" s="116" t="s">
        <v>27</v>
      </c>
      <c r="D16" s="53">
        <v>54710100</v>
      </c>
      <c r="E16" s="39" t="s">
        <v>20</v>
      </c>
      <c r="F16" s="40">
        <v>0</v>
      </c>
      <c r="G16" s="41">
        <v>0</v>
      </c>
      <c r="H16" s="42">
        <v>0</v>
      </c>
      <c r="I16" s="43">
        <v>0</v>
      </c>
      <c r="J16" s="44">
        <v>0</v>
      </c>
      <c r="K16" s="45">
        <v>0</v>
      </c>
      <c r="L16" s="46">
        <v>0</v>
      </c>
      <c r="M16" s="47">
        <v>0</v>
      </c>
      <c r="N16" s="48">
        <v>0</v>
      </c>
      <c r="O16" s="49">
        <v>0</v>
      </c>
      <c r="P16" s="50">
        <v>0</v>
      </c>
      <c r="Q16" s="51">
        <v>0</v>
      </c>
      <c r="R16" s="35"/>
    </row>
    <row r="17" spans="1:18" ht="22.5" x14ac:dyDescent="0.2">
      <c r="A17" s="36" t="s">
        <v>16</v>
      </c>
      <c r="B17" s="37" t="s">
        <v>17</v>
      </c>
      <c r="C17" s="55" t="s">
        <v>28</v>
      </c>
      <c r="D17" s="53"/>
      <c r="E17" s="22"/>
      <c r="F17" s="40"/>
      <c r="G17" s="41"/>
      <c r="H17" s="42"/>
      <c r="I17" s="43"/>
      <c r="J17" s="44"/>
      <c r="K17" s="45"/>
      <c r="L17" s="46"/>
      <c r="M17" s="47"/>
      <c r="N17" s="48"/>
      <c r="O17" s="49"/>
      <c r="P17" s="50"/>
      <c r="Q17" s="51"/>
      <c r="R17" s="52"/>
    </row>
    <row r="18" spans="1:18" ht="20.100000000000001" customHeight="1" x14ac:dyDescent="0.2">
      <c r="A18" s="36" t="s">
        <v>16</v>
      </c>
      <c r="B18" s="37" t="s">
        <v>17</v>
      </c>
      <c r="C18" s="117" t="s">
        <v>18</v>
      </c>
      <c r="D18" s="38" t="s">
        <v>19</v>
      </c>
      <c r="E18" s="39" t="s">
        <v>29</v>
      </c>
      <c r="F18" s="40">
        <v>-5803868.71</v>
      </c>
      <c r="G18" s="41">
        <v>-5982681</v>
      </c>
      <c r="H18" s="42">
        <f t="shared" si="0"/>
        <v>-178812.29000000004</v>
      </c>
      <c r="I18" s="43">
        <v>-5803868.71</v>
      </c>
      <c r="J18" s="44">
        <f>G18+G19-J19</f>
        <v>-6371313</v>
      </c>
      <c r="K18" s="45">
        <f t="shared" si="1"/>
        <v>-567444.29</v>
      </c>
      <c r="L18" s="46">
        <v>-5803868.71</v>
      </c>
      <c r="M18" s="47">
        <f>G18+G19-M19</f>
        <v>-6371313</v>
      </c>
      <c r="N18" s="48">
        <f t="shared" si="2"/>
        <v>-567444.29</v>
      </c>
      <c r="O18" s="49">
        <v>-5803868.71</v>
      </c>
      <c r="P18" s="50">
        <f>G18+G19</f>
        <v>-6598892</v>
      </c>
      <c r="Q18" s="51">
        <f t="shared" si="3"/>
        <v>-795023.29</v>
      </c>
      <c r="R18" s="52"/>
    </row>
    <row r="19" spans="1:18" ht="20.100000000000001" customHeight="1" x14ac:dyDescent="0.2">
      <c r="A19" s="36" t="s">
        <v>16</v>
      </c>
      <c r="B19" s="37" t="s">
        <v>17</v>
      </c>
      <c r="C19" s="117" t="s">
        <v>21</v>
      </c>
      <c r="D19" s="38" t="s">
        <v>22</v>
      </c>
      <c r="E19" s="39" t="s">
        <v>29</v>
      </c>
      <c r="F19" s="40">
        <v>0</v>
      </c>
      <c r="G19" s="41">
        <v>-616211</v>
      </c>
      <c r="H19" s="42">
        <f t="shared" si="0"/>
        <v>-616211</v>
      </c>
      <c r="I19" s="43">
        <v>0</v>
      </c>
      <c r="J19" s="44">
        <f>-455158/2</f>
        <v>-227579</v>
      </c>
      <c r="K19" s="45">
        <f t="shared" si="1"/>
        <v>-227579</v>
      </c>
      <c r="L19" s="46">
        <v>0</v>
      </c>
      <c r="M19" s="47">
        <f>J19</f>
        <v>-227579</v>
      </c>
      <c r="N19" s="48">
        <f t="shared" si="2"/>
        <v>-227579</v>
      </c>
      <c r="O19" s="49">
        <v>0</v>
      </c>
      <c r="P19" s="50">
        <f t="shared" si="4"/>
        <v>0</v>
      </c>
      <c r="Q19" s="51">
        <f t="shared" si="3"/>
        <v>0</v>
      </c>
      <c r="R19" s="52"/>
    </row>
    <row r="20" spans="1:18" ht="20.100000000000001" customHeight="1" x14ac:dyDescent="0.2">
      <c r="A20" s="36" t="s">
        <v>16</v>
      </c>
      <c r="B20" s="37" t="s">
        <v>17</v>
      </c>
      <c r="C20" s="117" t="s">
        <v>23</v>
      </c>
      <c r="D20" s="53" t="s">
        <v>24</v>
      </c>
      <c r="E20" s="39" t="s">
        <v>29</v>
      </c>
      <c r="F20" s="40">
        <v>5519790.8600000003</v>
      </c>
      <c r="G20" s="41">
        <f>7047892.07-280449.06-449000</f>
        <v>6318443.0100000007</v>
      </c>
      <c r="H20" s="42">
        <f t="shared" si="0"/>
        <v>798652.15000000037</v>
      </c>
      <c r="I20" s="43">
        <v>5519790.8600000003</v>
      </c>
      <c r="J20" s="44">
        <f>G20</f>
        <v>6318443.0100000007</v>
      </c>
      <c r="K20" s="45">
        <f t="shared" si="1"/>
        <v>798652.15000000037</v>
      </c>
      <c r="L20" s="46">
        <v>5519790.8600000003</v>
      </c>
      <c r="M20" s="47">
        <f>G20</f>
        <v>6318443.0100000007</v>
      </c>
      <c r="N20" s="48">
        <f t="shared" si="2"/>
        <v>798652.15000000037</v>
      </c>
      <c r="O20" s="49">
        <v>5519790.8600000003</v>
      </c>
      <c r="P20" s="50">
        <f>G20</f>
        <v>6318443.0100000007</v>
      </c>
      <c r="Q20" s="51">
        <f t="shared" si="3"/>
        <v>798652.15000000037</v>
      </c>
      <c r="R20" s="52"/>
    </row>
    <row r="21" spans="1:18" ht="22.5" x14ac:dyDescent="0.2">
      <c r="A21" s="36" t="s">
        <v>16</v>
      </c>
      <c r="B21" s="37" t="s">
        <v>17</v>
      </c>
      <c r="C21" s="55" t="s">
        <v>30</v>
      </c>
      <c r="D21" s="53"/>
      <c r="E21" s="22"/>
      <c r="F21" s="40"/>
      <c r="G21" s="41"/>
      <c r="H21" s="42"/>
      <c r="I21" s="43"/>
      <c r="J21" s="44"/>
      <c r="K21" s="45"/>
      <c r="L21" s="46"/>
      <c r="M21" s="47"/>
      <c r="N21" s="48"/>
      <c r="O21" s="49"/>
      <c r="P21" s="50"/>
      <c r="Q21" s="51"/>
      <c r="R21" s="52"/>
    </row>
    <row r="22" spans="1:18" ht="20.100000000000001" customHeight="1" x14ac:dyDescent="0.2">
      <c r="A22" s="36" t="s">
        <v>16</v>
      </c>
      <c r="B22" s="37" t="s">
        <v>17</v>
      </c>
      <c r="C22" s="117" t="s">
        <v>18</v>
      </c>
      <c r="D22" s="38" t="s">
        <v>19</v>
      </c>
      <c r="E22" s="39" t="s">
        <v>31</v>
      </c>
      <c r="F22" s="56">
        <v>-205965</v>
      </c>
      <c r="G22" s="41">
        <v>-240294</v>
      </c>
      <c r="H22" s="42">
        <f t="shared" si="0"/>
        <v>-34329</v>
      </c>
      <c r="I22" s="57">
        <v>-205965</v>
      </c>
      <c r="J22" s="44">
        <f>G22</f>
        <v>-240294</v>
      </c>
      <c r="K22" s="45">
        <f t="shared" si="1"/>
        <v>-34329</v>
      </c>
      <c r="L22" s="58">
        <v>-205965</v>
      </c>
      <c r="M22" s="47">
        <f>G22</f>
        <v>-240294</v>
      </c>
      <c r="N22" s="48">
        <f t="shared" si="2"/>
        <v>-34329</v>
      </c>
      <c r="O22" s="59">
        <v>-205965</v>
      </c>
      <c r="P22" s="50">
        <f>G22</f>
        <v>-240294</v>
      </c>
      <c r="Q22" s="51">
        <f t="shared" si="3"/>
        <v>-34329</v>
      </c>
      <c r="R22" s="52"/>
    </row>
    <row r="23" spans="1:18" ht="20.100000000000001" customHeight="1" x14ac:dyDescent="0.2">
      <c r="A23" s="36" t="s">
        <v>16</v>
      </c>
      <c r="B23" s="37" t="s">
        <v>17</v>
      </c>
      <c r="C23" s="117" t="s">
        <v>23</v>
      </c>
      <c r="D23" s="53" t="s">
        <v>24</v>
      </c>
      <c r="E23" s="39" t="s">
        <v>31</v>
      </c>
      <c r="F23" s="56">
        <v>205965</v>
      </c>
      <c r="G23" s="41">
        <v>240294</v>
      </c>
      <c r="H23" s="42">
        <f t="shared" si="0"/>
        <v>34329</v>
      </c>
      <c r="I23" s="57">
        <v>205965</v>
      </c>
      <c r="J23" s="44">
        <f>G23</f>
        <v>240294</v>
      </c>
      <c r="K23" s="45">
        <f t="shared" si="1"/>
        <v>34329</v>
      </c>
      <c r="L23" s="58">
        <v>205965</v>
      </c>
      <c r="M23" s="47">
        <f>G23</f>
        <v>240294</v>
      </c>
      <c r="N23" s="48">
        <f t="shared" si="2"/>
        <v>34329</v>
      </c>
      <c r="O23" s="59">
        <v>205965</v>
      </c>
      <c r="P23" s="50">
        <f>G23</f>
        <v>240294</v>
      </c>
      <c r="Q23" s="51">
        <f t="shared" si="3"/>
        <v>34329</v>
      </c>
      <c r="R23" s="60"/>
    </row>
    <row r="24" spans="1:18" ht="22.5" x14ac:dyDescent="0.2">
      <c r="A24" s="36" t="s">
        <v>16</v>
      </c>
      <c r="B24" s="37" t="s">
        <v>17</v>
      </c>
      <c r="C24" s="55" t="s">
        <v>32</v>
      </c>
      <c r="D24" s="53"/>
      <c r="E24" s="22"/>
      <c r="F24" s="56"/>
      <c r="G24" s="41"/>
      <c r="H24" s="42"/>
      <c r="I24" s="57"/>
      <c r="J24" s="44"/>
      <c r="K24" s="45"/>
      <c r="L24" s="58"/>
      <c r="M24" s="47"/>
      <c r="N24" s="48"/>
      <c r="O24" s="59"/>
      <c r="P24" s="50"/>
      <c r="Q24" s="51"/>
      <c r="R24" s="60"/>
    </row>
    <row r="25" spans="1:18" ht="20.100000000000001" customHeight="1" x14ac:dyDescent="0.2">
      <c r="A25" s="36" t="s">
        <v>16</v>
      </c>
      <c r="B25" s="37" t="s">
        <v>17</v>
      </c>
      <c r="C25" s="116" t="s">
        <v>18</v>
      </c>
      <c r="D25" s="38" t="s">
        <v>19</v>
      </c>
      <c r="E25" s="39" t="s">
        <v>33</v>
      </c>
      <c r="F25" s="56">
        <v>-522277.22</v>
      </c>
      <c r="G25" s="41">
        <v>-600107</v>
      </c>
      <c r="H25" s="42">
        <f t="shared" si="0"/>
        <v>-77829.780000000028</v>
      </c>
      <c r="I25" s="57">
        <v>-522278.22</v>
      </c>
      <c r="J25" s="44">
        <f>G25+G26-J26+113448</f>
        <v>-645804</v>
      </c>
      <c r="K25" s="45">
        <f t="shared" si="1"/>
        <v>-123525.78000000003</v>
      </c>
      <c r="L25" s="58">
        <v>-584003.22</v>
      </c>
      <c r="M25" s="47">
        <f>G25+G26-M26+113448</f>
        <v>-645804</v>
      </c>
      <c r="N25" s="48">
        <f t="shared" si="2"/>
        <v>-61800.780000000028</v>
      </c>
      <c r="O25" s="59">
        <v>-584003.22</v>
      </c>
      <c r="P25" s="50">
        <f>G25+G26+113448</f>
        <v>-650806</v>
      </c>
      <c r="Q25" s="51">
        <f t="shared" si="3"/>
        <v>-66802.780000000028</v>
      </c>
      <c r="R25" s="60"/>
    </row>
    <row r="26" spans="1:18" ht="20.100000000000001" customHeight="1" x14ac:dyDescent="0.2">
      <c r="A26" s="36" t="s">
        <v>16</v>
      </c>
      <c r="B26" s="37" t="s">
        <v>17</v>
      </c>
      <c r="C26" s="116" t="s">
        <v>21</v>
      </c>
      <c r="D26" s="53" t="s">
        <v>22</v>
      </c>
      <c r="E26" s="39" t="s">
        <v>33</v>
      </c>
      <c r="F26" s="56">
        <v>-61726</v>
      </c>
      <c r="G26" s="41">
        <f>-50699-113448</f>
        <v>-164147</v>
      </c>
      <c r="H26" s="42">
        <f t="shared" si="0"/>
        <v>-102421</v>
      </c>
      <c r="I26" s="57">
        <v>-61725</v>
      </c>
      <c r="J26" s="44">
        <f>-10004/2</f>
        <v>-5002</v>
      </c>
      <c r="K26" s="45">
        <f t="shared" si="1"/>
        <v>56723</v>
      </c>
      <c r="L26" s="58">
        <v>0</v>
      </c>
      <c r="M26" s="47">
        <f>J26</f>
        <v>-5002</v>
      </c>
      <c r="N26" s="48">
        <f t="shared" si="2"/>
        <v>-5002</v>
      </c>
      <c r="O26" s="59">
        <v>0</v>
      </c>
      <c r="P26" s="50">
        <f t="shared" si="4"/>
        <v>0</v>
      </c>
      <c r="Q26" s="51">
        <f t="shared" si="3"/>
        <v>0</v>
      </c>
      <c r="R26" s="52"/>
    </row>
    <row r="27" spans="1:18" ht="20.100000000000001" customHeight="1" x14ac:dyDescent="0.2">
      <c r="A27" s="36" t="s">
        <v>16</v>
      </c>
      <c r="B27" s="37" t="s">
        <v>17</v>
      </c>
      <c r="C27" s="116" t="s">
        <v>23</v>
      </c>
      <c r="D27" s="53" t="s">
        <v>24</v>
      </c>
      <c r="E27" s="39" t="s">
        <v>33</v>
      </c>
      <c r="F27" s="56">
        <v>580807</v>
      </c>
      <c r="G27" s="41">
        <f>924338.55-2956.21-273533</f>
        <v>647849.34000000008</v>
      </c>
      <c r="H27" s="42">
        <f>G27-F27</f>
        <v>67042.340000000084</v>
      </c>
      <c r="I27" s="57">
        <v>580807</v>
      </c>
      <c r="J27" s="44">
        <f>G27</f>
        <v>647849.34000000008</v>
      </c>
      <c r="K27" s="45">
        <f>J27-I27</f>
        <v>67042.340000000084</v>
      </c>
      <c r="L27" s="58">
        <v>580807</v>
      </c>
      <c r="M27" s="47">
        <f>G27</f>
        <v>647849.34000000008</v>
      </c>
      <c r="N27" s="48">
        <f>M27-L27</f>
        <v>67042.340000000084</v>
      </c>
      <c r="O27" s="59">
        <v>580807</v>
      </c>
      <c r="P27" s="50">
        <f>G27</f>
        <v>647849.34000000008</v>
      </c>
      <c r="Q27" s="51">
        <f>P27-O27</f>
        <v>67042.340000000084</v>
      </c>
      <c r="R27" s="52"/>
    </row>
    <row r="28" spans="1:18" ht="20.100000000000001" customHeight="1" x14ac:dyDescent="0.2">
      <c r="A28" s="36" t="s">
        <v>16</v>
      </c>
      <c r="B28" s="37" t="s">
        <v>17</v>
      </c>
      <c r="C28" s="116" t="s">
        <v>27</v>
      </c>
      <c r="D28" s="53">
        <v>54710100</v>
      </c>
      <c r="E28" s="39" t="s">
        <v>33</v>
      </c>
      <c r="F28" s="56">
        <v>0</v>
      </c>
      <c r="G28" s="41">
        <f t="shared" ref="G28:G45" si="5">F28</f>
        <v>0</v>
      </c>
      <c r="H28" s="42">
        <f>G28-F28</f>
        <v>0</v>
      </c>
      <c r="I28" s="57">
        <v>0</v>
      </c>
      <c r="J28" s="44">
        <f t="shared" ref="J28:J45" si="6">I28</f>
        <v>0</v>
      </c>
      <c r="K28" s="45">
        <f>J28-I28</f>
        <v>0</v>
      </c>
      <c r="L28" s="58">
        <v>0</v>
      </c>
      <c r="M28" s="47">
        <f t="shared" ref="M28:M45" si="7">L28</f>
        <v>0</v>
      </c>
      <c r="N28" s="48">
        <f>M28-L28</f>
        <v>0</v>
      </c>
      <c r="O28" s="59">
        <v>0</v>
      </c>
      <c r="P28" s="50">
        <f t="shared" si="4"/>
        <v>0</v>
      </c>
      <c r="Q28" s="51">
        <f>P28-O28</f>
        <v>0</v>
      </c>
      <c r="R28" s="52"/>
    </row>
    <row r="29" spans="1:18" ht="22.5" x14ac:dyDescent="0.2">
      <c r="A29" s="36" t="s">
        <v>16</v>
      </c>
      <c r="B29" s="37" t="s">
        <v>17</v>
      </c>
      <c r="C29" s="55" t="s">
        <v>34</v>
      </c>
      <c r="D29" s="53"/>
      <c r="E29" s="39"/>
      <c r="F29" s="56"/>
      <c r="G29" s="41"/>
      <c r="H29" s="42"/>
      <c r="I29" s="57"/>
      <c r="J29" s="44"/>
      <c r="K29" s="45"/>
      <c r="L29" s="58"/>
      <c r="M29" s="47"/>
      <c r="N29" s="48"/>
      <c r="O29" s="59"/>
      <c r="P29" s="50"/>
      <c r="Q29" s="51"/>
      <c r="R29" s="60"/>
    </row>
    <row r="30" spans="1:18" ht="20.100000000000001" customHeight="1" x14ac:dyDescent="0.2">
      <c r="A30" s="36" t="s">
        <v>16</v>
      </c>
      <c r="B30" s="37" t="s">
        <v>17</v>
      </c>
      <c r="C30" s="116" t="s">
        <v>18</v>
      </c>
      <c r="D30" s="53" t="s">
        <v>19</v>
      </c>
      <c r="E30" s="39" t="s">
        <v>35</v>
      </c>
      <c r="F30" s="56">
        <v>-52995789</v>
      </c>
      <c r="G30" s="41">
        <f>-58600084+1385209+2135700</f>
        <v>-55079175</v>
      </c>
      <c r="H30" s="42">
        <f t="shared" si="0"/>
        <v>-2083386</v>
      </c>
      <c r="I30" s="57">
        <v>-52995789</v>
      </c>
      <c r="J30" s="44">
        <f>-58600084+1557276</f>
        <v>-57042808</v>
      </c>
      <c r="K30" s="45">
        <f t="shared" si="1"/>
        <v>-4047019</v>
      </c>
      <c r="L30" s="58">
        <v>-53961171</v>
      </c>
      <c r="M30" s="47">
        <f>J30</f>
        <v>-57042808</v>
      </c>
      <c r="N30" s="48">
        <f t="shared" si="2"/>
        <v>-3081637</v>
      </c>
      <c r="O30" s="59">
        <v>-53961171</v>
      </c>
      <c r="P30" s="50">
        <f>-58600084</f>
        <v>-58600084</v>
      </c>
      <c r="Q30" s="51">
        <f t="shared" si="3"/>
        <v>-4638913</v>
      </c>
      <c r="R30" s="60"/>
    </row>
    <row r="31" spans="1:18" ht="20.100000000000001" customHeight="1" x14ac:dyDescent="0.2">
      <c r="A31" s="36" t="s">
        <v>16</v>
      </c>
      <c r="B31" s="37" t="s">
        <v>17</v>
      </c>
      <c r="C31" s="116" t="s">
        <v>21</v>
      </c>
      <c r="D31" s="53" t="s">
        <v>22</v>
      </c>
      <c r="E31" s="39" t="s">
        <v>35</v>
      </c>
      <c r="F31" s="56">
        <v>-965382</v>
      </c>
      <c r="G31" s="41">
        <f>-1385209-2135700</f>
        <v>-3520909</v>
      </c>
      <c r="H31" s="42">
        <f t="shared" si="0"/>
        <v>-2555527</v>
      </c>
      <c r="I31" s="57">
        <v>-965382</v>
      </c>
      <c r="J31" s="44">
        <v>-1557276</v>
      </c>
      <c r="K31" s="45">
        <f t="shared" si="1"/>
        <v>-591894</v>
      </c>
      <c r="L31" s="58">
        <v>0</v>
      </c>
      <c r="M31" s="47">
        <f>J31</f>
        <v>-1557276</v>
      </c>
      <c r="N31" s="48">
        <f t="shared" si="2"/>
        <v>-1557276</v>
      </c>
      <c r="O31" s="59">
        <v>0</v>
      </c>
      <c r="P31" s="50">
        <f t="shared" si="4"/>
        <v>0</v>
      </c>
      <c r="Q31" s="51">
        <f t="shared" si="3"/>
        <v>0</v>
      </c>
      <c r="R31" s="60"/>
    </row>
    <row r="32" spans="1:18" s="63" customFormat="1" ht="20.100000000000001" customHeight="1" x14ac:dyDescent="0.25">
      <c r="A32" s="36" t="s">
        <v>16</v>
      </c>
      <c r="B32" s="37" t="s">
        <v>17</v>
      </c>
      <c r="C32" s="116" t="s">
        <v>36</v>
      </c>
      <c r="D32" s="53" t="s">
        <v>37</v>
      </c>
      <c r="E32" s="39" t="s">
        <v>35</v>
      </c>
      <c r="F32" s="56">
        <v>922089</v>
      </c>
      <c r="G32" s="41">
        <f>942792</f>
        <v>942792</v>
      </c>
      <c r="H32" s="42">
        <f t="shared" si="0"/>
        <v>20703</v>
      </c>
      <c r="I32" s="61">
        <v>922089</v>
      </c>
      <c r="J32" s="44">
        <f>G32</f>
        <v>942792</v>
      </c>
      <c r="K32" s="45">
        <f t="shared" si="1"/>
        <v>20703</v>
      </c>
      <c r="L32" s="58">
        <v>922089</v>
      </c>
      <c r="M32" s="47">
        <f>G32</f>
        <v>942792</v>
      </c>
      <c r="N32" s="48">
        <f t="shared" si="2"/>
        <v>20703</v>
      </c>
      <c r="O32" s="59">
        <v>922089</v>
      </c>
      <c r="P32" s="50">
        <f>G32</f>
        <v>942792</v>
      </c>
      <c r="Q32" s="51">
        <f t="shared" si="3"/>
        <v>20703</v>
      </c>
      <c r="R32" s="62"/>
    </row>
    <row r="33" spans="1:18" ht="20.100000000000001" customHeight="1" x14ac:dyDescent="0.2">
      <c r="A33" s="36" t="s">
        <v>16</v>
      </c>
      <c r="B33" s="37" t="s">
        <v>17</v>
      </c>
      <c r="C33" s="116" t="s">
        <v>23</v>
      </c>
      <c r="D33" s="53" t="s">
        <v>24</v>
      </c>
      <c r="E33" s="39" t="s">
        <v>35</v>
      </c>
      <c r="F33" s="56">
        <v>52049109</v>
      </c>
      <c r="G33" s="41">
        <f>56801822</f>
        <v>56801822</v>
      </c>
      <c r="H33" s="42">
        <f t="shared" si="0"/>
        <v>4752713</v>
      </c>
      <c r="I33" s="61">
        <v>52049109</v>
      </c>
      <c r="J33" s="44">
        <f>G33</f>
        <v>56801822</v>
      </c>
      <c r="K33" s="45">
        <f t="shared" si="1"/>
        <v>4752713</v>
      </c>
      <c r="L33" s="58">
        <v>52049109</v>
      </c>
      <c r="M33" s="47">
        <f>G33</f>
        <v>56801822</v>
      </c>
      <c r="N33" s="48">
        <f t="shared" si="2"/>
        <v>4752713</v>
      </c>
      <c r="O33" s="59">
        <v>52049109</v>
      </c>
      <c r="P33" s="50">
        <f>G33</f>
        <v>56801822</v>
      </c>
      <c r="Q33" s="51">
        <f t="shared" si="3"/>
        <v>4752713</v>
      </c>
      <c r="R33" s="64"/>
    </row>
    <row r="34" spans="1:18" ht="22.5" x14ac:dyDescent="0.2">
      <c r="A34" s="36" t="s">
        <v>16</v>
      </c>
      <c r="B34" s="37" t="s">
        <v>17</v>
      </c>
      <c r="C34" s="65" t="s">
        <v>38</v>
      </c>
      <c r="D34" s="53"/>
      <c r="E34" s="39"/>
      <c r="F34" s="56"/>
      <c r="G34" s="41"/>
      <c r="H34" s="42"/>
      <c r="I34" s="61"/>
      <c r="J34" s="44"/>
      <c r="K34" s="45"/>
      <c r="L34" s="58"/>
      <c r="M34" s="47"/>
      <c r="N34" s="48"/>
      <c r="O34" s="59"/>
      <c r="P34" s="50"/>
      <c r="Q34" s="51"/>
      <c r="R34" s="64"/>
    </row>
    <row r="35" spans="1:18" ht="20.100000000000001" customHeight="1" x14ac:dyDescent="0.2">
      <c r="A35" s="36" t="s">
        <v>16</v>
      </c>
      <c r="B35" s="37" t="s">
        <v>17</v>
      </c>
      <c r="C35" s="116" t="s">
        <v>18</v>
      </c>
      <c r="D35" s="53" t="s">
        <v>19</v>
      </c>
      <c r="E35" s="39" t="s">
        <v>39</v>
      </c>
      <c r="F35" s="56">
        <v>-19830282</v>
      </c>
      <c r="G35" s="41">
        <f>-33237267+1000000+2050000+9313343</f>
        <v>-20873924</v>
      </c>
      <c r="H35" s="42">
        <f t="shared" si="0"/>
        <v>-1043642</v>
      </c>
      <c r="I35" s="61">
        <v>-19830282</v>
      </c>
      <c r="J35" s="44">
        <f>-33237267+1000000+1083456+9313343</f>
        <v>-21840468</v>
      </c>
      <c r="K35" s="45">
        <f t="shared" si="1"/>
        <v>-2010186</v>
      </c>
      <c r="L35" s="58">
        <v>-20962095</v>
      </c>
      <c r="M35" s="47">
        <f>-33237267+1000000+1083456+9313343</f>
        <v>-21840468</v>
      </c>
      <c r="N35" s="48">
        <f t="shared" si="2"/>
        <v>-878373</v>
      </c>
      <c r="O35" s="59">
        <v>-20962095</v>
      </c>
      <c r="P35" s="50">
        <f>-33237267+1000000+9313343</f>
        <v>-22923924</v>
      </c>
      <c r="Q35" s="51">
        <f t="shared" si="3"/>
        <v>-1961829</v>
      </c>
      <c r="R35" s="64"/>
    </row>
    <row r="36" spans="1:18" ht="20.100000000000001" customHeight="1" x14ac:dyDescent="0.2">
      <c r="A36" s="36" t="s">
        <v>16</v>
      </c>
      <c r="B36" s="37" t="s">
        <v>17</v>
      </c>
      <c r="C36" s="116" t="s">
        <v>21</v>
      </c>
      <c r="D36" s="53" t="s">
        <v>22</v>
      </c>
      <c r="E36" s="39" t="s">
        <v>39</v>
      </c>
      <c r="F36" s="56">
        <v>-1131813</v>
      </c>
      <c r="G36" s="41">
        <v>-2050000</v>
      </c>
      <c r="H36" s="42">
        <f t="shared" si="0"/>
        <v>-918187</v>
      </c>
      <c r="I36" s="61">
        <v>-1131813</v>
      </c>
      <c r="J36" s="44">
        <f>-2166912/2</f>
        <v>-1083456</v>
      </c>
      <c r="K36" s="45">
        <f t="shared" si="1"/>
        <v>48357</v>
      </c>
      <c r="L36" s="58">
        <v>0</v>
      </c>
      <c r="M36" s="47">
        <f>J36</f>
        <v>-1083456</v>
      </c>
      <c r="N36" s="48">
        <f t="shared" si="2"/>
        <v>-1083456</v>
      </c>
      <c r="O36" s="59">
        <v>0</v>
      </c>
      <c r="P36" s="50">
        <f t="shared" si="4"/>
        <v>0</v>
      </c>
      <c r="Q36" s="51">
        <f t="shared" si="3"/>
        <v>0</v>
      </c>
      <c r="R36" s="64"/>
    </row>
    <row r="37" spans="1:18" ht="20.100000000000001" customHeight="1" x14ac:dyDescent="0.2">
      <c r="A37" s="36" t="s">
        <v>16</v>
      </c>
      <c r="B37" s="37" t="s">
        <v>17</v>
      </c>
      <c r="C37" s="116" t="s">
        <v>40</v>
      </c>
      <c r="D37" s="53" t="s">
        <v>24</v>
      </c>
      <c r="E37" s="39" t="s">
        <v>39</v>
      </c>
      <c r="F37" s="56">
        <v>19154226</v>
      </c>
      <c r="G37" s="41">
        <f>31017940-1000000-9313343</f>
        <v>20704597</v>
      </c>
      <c r="H37" s="42">
        <f t="shared" si="0"/>
        <v>1550371</v>
      </c>
      <c r="I37" s="61">
        <v>19154226</v>
      </c>
      <c r="J37" s="44">
        <f>G37</f>
        <v>20704597</v>
      </c>
      <c r="K37" s="45">
        <f t="shared" si="1"/>
        <v>1550371</v>
      </c>
      <c r="L37" s="58">
        <v>19154226</v>
      </c>
      <c r="M37" s="47">
        <f>G37</f>
        <v>20704597</v>
      </c>
      <c r="N37" s="48">
        <f t="shared" si="2"/>
        <v>1550371</v>
      </c>
      <c r="O37" s="59">
        <v>19154226</v>
      </c>
      <c r="P37" s="50">
        <f>G37</f>
        <v>20704597</v>
      </c>
      <c r="Q37" s="51">
        <f t="shared" si="3"/>
        <v>1550371</v>
      </c>
      <c r="R37" s="64"/>
    </row>
    <row r="38" spans="1:18" ht="20.100000000000001" customHeight="1" x14ac:dyDescent="0.2">
      <c r="A38" s="36" t="s">
        <v>16</v>
      </c>
      <c r="B38" s="37" t="s">
        <v>17</v>
      </c>
      <c r="C38" s="66" t="s">
        <v>41</v>
      </c>
      <c r="D38" s="53"/>
      <c r="E38" s="39"/>
      <c r="F38" s="56"/>
      <c r="G38" s="41"/>
      <c r="H38" s="42"/>
      <c r="I38" s="61"/>
      <c r="J38" s="44"/>
      <c r="K38" s="45"/>
      <c r="L38" s="58"/>
      <c r="M38" s="47"/>
      <c r="N38" s="48"/>
      <c r="O38" s="59"/>
      <c r="P38" s="50"/>
      <c r="Q38" s="51"/>
      <c r="R38" s="64"/>
    </row>
    <row r="39" spans="1:18" ht="20.100000000000001" customHeight="1" x14ac:dyDescent="0.2">
      <c r="A39" s="36" t="s">
        <v>16</v>
      </c>
      <c r="B39" s="37" t="s">
        <v>17</v>
      </c>
      <c r="C39" s="116" t="s">
        <v>18</v>
      </c>
      <c r="D39" s="53" t="s">
        <v>19</v>
      </c>
      <c r="E39" s="67" t="s">
        <v>42</v>
      </c>
      <c r="F39" s="56">
        <v>-6494819</v>
      </c>
      <c r="G39" s="41">
        <f>-6507238</f>
        <v>-6507238</v>
      </c>
      <c r="H39" s="42">
        <f t="shared" si="0"/>
        <v>-12419</v>
      </c>
      <c r="I39" s="61">
        <v>-5945939</v>
      </c>
      <c r="J39" s="44">
        <f>G40-J40+G39+609300</f>
        <v>-6059050</v>
      </c>
      <c r="K39" s="45">
        <f t="shared" si="1"/>
        <v>-113111</v>
      </c>
      <c r="L39" s="58">
        <v>-6037852</v>
      </c>
      <c r="M39" s="47">
        <f>J40-M40+J39</f>
        <v>-6059050</v>
      </c>
      <c r="N39" s="48">
        <f t="shared" si="2"/>
        <v>-21198</v>
      </c>
      <c r="O39" s="59">
        <v>-6037852</v>
      </c>
      <c r="P39" s="50">
        <f>M40-P40+M39</f>
        <v>-6059050</v>
      </c>
      <c r="Q39" s="51">
        <f t="shared" si="3"/>
        <v>-21198</v>
      </c>
      <c r="R39" s="64"/>
    </row>
    <row r="40" spans="1:18" ht="20.100000000000001" customHeight="1" x14ac:dyDescent="0.2">
      <c r="A40" s="36" t="s">
        <v>16</v>
      </c>
      <c r="B40" s="37" t="s">
        <v>17</v>
      </c>
      <c r="C40" s="116" t="s">
        <v>21</v>
      </c>
      <c r="D40" s="53" t="s">
        <v>22</v>
      </c>
      <c r="E40" s="67" t="s">
        <v>42</v>
      </c>
      <c r="F40" s="56">
        <v>-91912</v>
      </c>
      <c r="G40" s="41">
        <v>-161112</v>
      </c>
      <c r="H40" s="42">
        <f t="shared" si="0"/>
        <v>-69200</v>
      </c>
      <c r="I40" s="61">
        <v>-91913</v>
      </c>
      <c r="J40" s="44">
        <v>0</v>
      </c>
      <c r="K40" s="45">
        <f t="shared" si="1"/>
        <v>91913</v>
      </c>
      <c r="L40" s="58">
        <v>0</v>
      </c>
      <c r="M40" s="47">
        <f t="shared" si="7"/>
        <v>0</v>
      </c>
      <c r="N40" s="48">
        <f t="shared" si="2"/>
        <v>0</v>
      </c>
      <c r="O40" s="59">
        <v>0</v>
      </c>
      <c r="P40" s="50">
        <f t="shared" si="4"/>
        <v>0</v>
      </c>
      <c r="Q40" s="51">
        <f t="shared" si="3"/>
        <v>0</v>
      </c>
      <c r="R40" s="64"/>
    </row>
    <row r="41" spans="1:18" ht="20.100000000000001" customHeight="1" x14ac:dyDescent="0.2">
      <c r="A41" s="36" t="s">
        <v>16</v>
      </c>
      <c r="B41" s="37" t="s">
        <v>17</v>
      </c>
      <c r="C41" s="116" t="s">
        <v>23</v>
      </c>
      <c r="D41" s="53" t="s">
        <v>24</v>
      </c>
      <c r="E41" s="67" t="s">
        <v>42</v>
      </c>
      <c r="F41" s="56">
        <v>5681330</v>
      </c>
      <c r="G41" s="41">
        <f>7695920-351522-1626810</f>
        <v>5717588</v>
      </c>
      <c r="H41" s="42">
        <f t="shared" si="0"/>
        <v>36258</v>
      </c>
      <c r="I41" s="61">
        <v>5681330</v>
      </c>
      <c r="J41" s="44">
        <f>G41</f>
        <v>5717588</v>
      </c>
      <c r="K41" s="45">
        <f t="shared" si="1"/>
        <v>36258</v>
      </c>
      <c r="L41" s="58">
        <v>5681330</v>
      </c>
      <c r="M41" s="47">
        <f>G41</f>
        <v>5717588</v>
      </c>
      <c r="N41" s="48">
        <f t="shared" si="2"/>
        <v>36258</v>
      </c>
      <c r="O41" s="59">
        <v>5681330</v>
      </c>
      <c r="P41" s="50">
        <f>G41</f>
        <v>5717588</v>
      </c>
      <c r="Q41" s="51">
        <f t="shared" si="3"/>
        <v>36258</v>
      </c>
      <c r="R41" s="64"/>
    </row>
    <row r="42" spans="1:18" ht="33.75" x14ac:dyDescent="0.2">
      <c r="A42" s="36" t="s">
        <v>16</v>
      </c>
      <c r="B42" s="37" t="s">
        <v>17</v>
      </c>
      <c r="C42" s="116" t="s">
        <v>43</v>
      </c>
      <c r="D42" s="53" t="s">
        <v>26</v>
      </c>
      <c r="E42" s="67" t="s">
        <v>42</v>
      </c>
      <c r="F42" s="56">
        <v>1849317</v>
      </c>
      <c r="G42" s="41">
        <f>351522+1626810</f>
        <v>1978332</v>
      </c>
      <c r="H42" s="42">
        <f t="shared" si="0"/>
        <v>129015</v>
      </c>
      <c r="I42" s="61">
        <v>1849317</v>
      </c>
      <c r="J42" s="44">
        <f>G42</f>
        <v>1978332</v>
      </c>
      <c r="K42" s="45">
        <f t="shared" si="1"/>
        <v>129015</v>
      </c>
      <c r="L42" s="58">
        <v>1849317</v>
      </c>
      <c r="M42" s="47">
        <f>G42</f>
        <v>1978332</v>
      </c>
      <c r="N42" s="48">
        <f t="shared" si="2"/>
        <v>129015</v>
      </c>
      <c r="O42" s="59">
        <v>1849317</v>
      </c>
      <c r="P42" s="50">
        <f>G42</f>
        <v>1978332</v>
      </c>
      <c r="Q42" s="51">
        <f t="shared" si="3"/>
        <v>129015</v>
      </c>
      <c r="R42" s="68" t="s">
        <v>44</v>
      </c>
    </row>
    <row r="43" spans="1:18" ht="20.100000000000001" customHeight="1" x14ac:dyDescent="0.2">
      <c r="A43" s="36" t="s">
        <v>16</v>
      </c>
      <c r="B43" s="37" t="s">
        <v>17</v>
      </c>
      <c r="C43" s="66" t="s">
        <v>45</v>
      </c>
      <c r="D43" s="53"/>
      <c r="E43" s="39"/>
      <c r="F43" s="56"/>
      <c r="G43" s="41"/>
      <c r="H43" s="42"/>
      <c r="I43" s="61"/>
      <c r="J43" s="44"/>
      <c r="K43" s="45"/>
      <c r="L43" s="58"/>
      <c r="M43" s="47"/>
      <c r="N43" s="48"/>
      <c r="O43" s="59"/>
      <c r="P43" s="50"/>
      <c r="Q43" s="51"/>
      <c r="R43" s="69"/>
    </row>
    <row r="44" spans="1:18" ht="20.100000000000001" customHeight="1" x14ac:dyDescent="0.2">
      <c r="A44" s="36" t="s">
        <v>16</v>
      </c>
      <c r="B44" s="37" t="s">
        <v>17</v>
      </c>
      <c r="C44" s="116" t="s">
        <v>18</v>
      </c>
      <c r="D44" s="53" t="s">
        <v>19</v>
      </c>
      <c r="E44" s="67" t="s">
        <v>46</v>
      </c>
      <c r="F44" s="56">
        <v>-4061348</v>
      </c>
      <c r="G44" s="41">
        <f t="shared" si="5"/>
        <v>-4061348</v>
      </c>
      <c r="H44" s="42">
        <f t="shared" si="0"/>
        <v>0</v>
      </c>
      <c r="I44" s="61">
        <v>-4061348</v>
      </c>
      <c r="J44" s="44">
        <f t="shared" si="6"/>
        <v>-4061348</v>
      </c>
      <c r="K44" s="45">
        <f t="shared" si="1"/>
        <v>0</v>
      </c>
      <c r="L44" s="58">
        <v>-4061348</v>
      </c>
      <c r="M44" s="47">
        <f t="shared" si="7"/>
        <v>-4061348</v>
      </c>
      <c r="N44" s="48">
        <f t="shared" si="2"/>
        <v>0</v>
      </c>
      <c r="O44" s="59">
        <v>-4061348</v>
      </c>
      <c r="P44" s="50">
        <f t="shared" si="4"/>
        <v>-4061348</v>
      </c>
      <c r="Q44" s="51">
        <f t="shared" si="3"/>
        <v>0</v>
      </c>
      <c r="R44" s="64"/>
    </row>
    <row r="45" spans="1:18" ht="20.100000000000001" customHeight="1" x14ac:dyDescent="0.2">
      <c r="A45" s="36" t="s">
        <v>16</v>
      </c>
      <c r="B45" s="37" t="s">
        <v>17</v>
      </c>
      <c r="C45" s="116" t="s">
        <v>23</v>
      </c>
      <c r="D45" s="53" t="s">
        <v>24</v>
      </c>
      <c r="E45" s="67" t="s">
        <v>46</v>
      </c>
      <c r="F45" s="56">
        <v>4150412</v>
      </c>
      <c r="G45" s="41">
        <f t="shared" si="5"/>
        <v>4150412</v>
      </c>
      <c r="H45" s="42">
        <f t="shared" si="0"/>
        <v>0</v>
      </c>
      <c r="I45" s="61">
        <v>4150412</v>
      </c>
      <c r="J45" s="44">
        <f t="shared" si="6"/>
        <v>4150412</v>
      </c>
      <c r="K45" s="45">
        <f t="shared" si="1"/>
        <v>0</v>
      </c>
      <c r="L45" s="58">
        <v>4150412</v>
      </c>
      <c r="M45" s="47">
        <f t="shared" si="7"/>
        <v>4150412</v>
      </c>
      <c r="N45" s="48">
        <f t="shared" si="2"/>
        <v>0</v>
      </c>
      <c r="O45" s="59">
        <v>4150412</v>
      </c>
      <c r="P45" s="50">
        <f t="shared" si="4"/>
        <v>4150412</v>
      </c>
      <c r="Q45" s="51">
        <f t="shared" si="3"/>
        <v>0</v>
      </c>
      <c r="R45" s="64"/>
    </row>
    <row r="46" spans="1:18" ht="23.25" thickBot="1" x14ac:dyDescent="0.25">
      <c r="A46" s="70" t="s">
        <v>16</v>
      </c>
      <c r="B46" s="71" t="s">
        <v>17</v>
      </c>
      <c r="C46" s="118" t="s">
        <v>43</v>
      </c>
      <c r="D46" s="72" t="s">
        <v>26</v>
      </c>
      <c r="E46" s="73" t="s">
        <v>46</v>
      </c>
      <c r="F46" s="74">
        <v>2622600</v>
      </c>
      <c r="G46" s="75">
        <v>2637700</v>
      </c>
      <c r="H46" s="76">
        <f t="shared" si="0"/>
        <v>15100</v>
      </c>
      <c r="I46" s="77">
        <v>2662500</v>
      </c>
      <c r="J46" s="78">
        <v>2678000</v>
      </c>
      <c r="K46" s="79">
        <f t="shared" si="1"/>
        <v>15500</v>
      </c>
      <c r="L46" s="80">
        <v>2703300</v>
      </c>
      <c r="M46" s="81">
        <v>2719100</v>
      </c>
      <c r="N46" s="82">
        <f t="shared" si="2"/>
        <v>15800</v>
      </c>
      <c r="O46" s="83">
        <v>2744800</v>
      </c>
      <c r="P46" s="84">
        <v>2761000</v>
      </c>
      <c r="Q46" s="85">
        <f t="shared" si="3"/>
        <v>16200</v>
      </c>
      <c r="R46" s="86" t="s">
        <v>47</v>
      </c>
    </row>
    <row r="47" spans="1:18" ht="20.100000000000001" customHeight="1" x14ac:dyDescent="0.2">
      <c r="F47" s="87"/>
      <c r="G47" s="87"/>
      <c r="H47" s="88">
        <f>SUM(H11:H46)</f>
        <v>-295934.93000000156</v>
      </c>
      <c r="I47" s="87"/>
      <c r="J47" s="87"/>
      <c r="K47" s="88">
        <f>SUM(K11:K46)</f>
        <v>-121665.93000000156</v>
      </c>
      <c r="L47" s="87"/>
      <c r="M47" s="87"/>
      <c r="N47" s="88">
        <f>SUM(N11:N46)</f>
        <v>-121365.93000000156</v>
      </c>
      <c r="O47" s="87"/>
      <c r="P47" s="87"/>
      <c r="Q47" s="88">
        <f>SUM(Q11:Q46)</f>
        <v>-120965.93000000156</v>
      </c>
    </row>
  </sheetData>
  <mergeCells count="12">
    <mergeCell ref="O9:Q9"/>
    <mergeCell ref="R9:R10"/>
    <mergeCell ref="B6:R6"/>
    <mergeCell ref="B7:R7"/>
    <mergeCell ref="A9:A10"/>
    <mergeCell ref="B9:B10"/>
    <mergeCell ref="C9:C10"/>
    <mergeCell ref="D9:D10"/>
    <mergeCell ref="E9:E10"/>
    <mergeCell ref="F9:H9"/>
    <mergeCell ref="I9:K9"/>
    <mergeCell ref="L9:N9"/>
  </mergeCells>
  <printOptions verticalCentered="1"/>
  <pageMargins left="0.11811023622047245" right="0.11811023622047245" top="0.39370078740157483" bottom="0.39370078740157483" header="0.11811023622047245" footer="0.11811023622047245"/>
  <pageSetup paperSize="8" scale="83" orientation="landscape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VÄL 093 2024</vt:lpstr>
      <vt:lpstr>'VÄL 093 2024'!Drucktitel</vt:lpstr>
    </vt:vector>
  </TitlesOfParts>
  <Company>S.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Köppe, Katrin (093)</dc:creator>
  <cp:lastModifiedBy>Köppe, Katrin (093)</cp:lastModifiedBy>
  <dcterms:created xsi:type="dcterms:W3CDTF">2023-10-17T06:27:53Z</dcterms:created>
  <dcterms:modified xsi:type="dcterms:W3CDTF">2023-10-17T07:55:34Z</dcterms:modified>
</cp:coreProperties>
</file>